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New folder/"/>
    </mc:Choice>
  </mc:AlternateContent>
  <xr:revisionPtr revIDLastSave="0" documentId="14_{20D17FB6-1343-48F6-8B80-722B3FCE43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eighted Chart" sheetId="4" r:id="rId1"/>
    <sheet name="Math Sheet" sheetId="5" r:id="rId2"/>
  </sheets>
  <definedNames>
    <definedName name="_xlnm.Print_Area" localSheetId="1">'Math Sheet'!$A$1:$J$53</definedName>
    <definedName name="_xlnm.Print_Area" localSheetId="0">'Weighted Chart'!$A$1:$D$26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5" l="1"/>
  <c r="H9" i="5" s="1"/>
  <c r="H26" i="5"/>
  <c r="H27" i="5" s="1"/>
  <c r="H40" i="5"/>
  <c r="H41" i="5" s="1"/>
  <c r="H46" i="5"/>
  <c r="H47" i="5" s="1"/>
  <c r="D3" i="4"/>
  <c r="D4" i="4"/>
  <c r="D7" i="4"/>
  <c r="B13" i="4"/>
  <c r="B19" i="4" s="1"/>
  <c r="C8" i="4" s="1"/>
  <c r="D8" i="4" s="1"/>
  <c r="B17" i="4"/>
  <c r="C5" i="4" s="1"/>
  <c r="D5" i="4" s="1"/>
  <c r="B18" i="4"/>
  <c r="C6" i="4" s="1"/>
  <c r="D6" i="4" s="1"/>
  <c r="D9" i="4" l="1"/>
</calcChain>
</file>

<file path=xl/sharedStrings.xml><?xml version="1.0" encoding="utf-8"?>
<sst xmlns="http://schemas.openxmlformats.org/spreadsheetml/2006/main" count="66" uniqueCount="50">
  <si>
    <t>Weighted Guidelines</t>
  </si>
  <si>
    <t>Factor</t>
  </si>
  <si>
    <t>Rate</t>
  </si>
  <si>
    <t>Weight</t>
  </si>
  <si>
    <t>Value</t>
  </si>
  <si>
    <t>Degree of Risk</t>
  </si>
  <si>
    <t>Relative Difficulty of Work</t>
  </si>
  <si>
    <t>Size of Job</t>
  </si>
  <si>
    <t>Period of Performance</t>
  </si>
  <si>
    <t>Assistance by the State</t>
  </si>
  <si>
    <t>Sub-consulting</t>
  </si>
  <si>
    <t>Total</t>
  </si>
  <si>
    <t>Total Agreement Cost:</t>
  </si>
  <si>
    <t>Subconsultant Costs:</t>
  </si>
  <si>
    <t>Percent Sub-consultant:</t>
  </si>
  <si>
    <t>Agreement Duration (Months):</t>
  </si>
  <si>
    <t>Calculated Risk Factors</t>
  </si>
  <si>
    <t>Size of Job:</t>
  </si>
  <si>
    <t>Period of Performance:</t>
  </si>
  <si>
    <t>Sub-Consulting:</t>
  </si>
  <si>
    <t>DIRECTIONS:</t>
  </si>
  <si>
    <t>The engineer needs to fill in only the fields that are highlighted.</t>
  </si>
  <si>
    <t>The three highlighted fields in the table are judgement calls.  The other three are</t>
  </si>
  <si>
    <t xml:space="preserve">   defined by formulae.  These are calculated using project information that the</t>
  </si>
  <si>
    <t xml:space="preserve">   engineer fills in using the highlighted cells below the table.</t>
  </si>
  <si>
    <t>Basic Equations:</t>
  </si>
  <si>
    <t>For the line segment A-B:</t>
  </si>
  <si>
    <t>y=</t>
  </si>
  <si>
    <t>mx + b</t>
  </si>
  <si>
    <t>m=</t>
  </si>
  <si>
    <r>
      <t>(y-y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 / (x-x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</t>
    </r>
  </si>
  <si>
    <t>b=</t>
  </si>
  <si>
    <t>y - mx</t>
  </si>
  <si>
    <t>0.0045x + 0.17</t>
  </si>
  <si>
    <t>DATA</t>
  </si>
  <si>
    <t>for Sub-consulting more than 40%, y = 0.35</t>
  </si>
  <si>
    <t>Percent Sub-consulting</t>
  </si>
  <si>
    <t>Risk</t>
  </si>
  <si>
    <t>For contract durations less than 2 months, y = 0.17</t>
  </si>
  <si>
    <t>Period</t>
  </si>
  <si>
    <t>For the line segment C-D:</t>
  </si>
  <si>
    <t>0.0082x + 0.1536</t>
  </si>
  <si>
    <t>For contract durations greater than 24 months, y = 0.35</t>
  </si>
  <si>
    <t>For total contract costs less than $100k, y = 0.35</t>
  </si>
  <si>
    <t>Cost</t>
  </si>
  <si>
    <t>For the line segment E-F:</t>
  </si>
  <si>
    <t>-2.653E-08x + 0.34265</t>
  </si>
  <si>
    <t>For the line segment F-G:</t>
  </si>
  <si>
    <t>-8.000E-09x + 0.25</t>
  </si>
  <si>
    <t>For total contract costs greater than $10M, y = 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</si>
</sst>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0.000"/>
    <numFmt numFmtId="165" formatCode="0.000_);[Red]\(0.000\)"/>
    <numFmt numFmtId="166" formatCode="0.0000"/>
    <numFmt numFmtId="167" formatCode="0.000E+00"/>
    <numFmt numFmtId="168" formatCode="0.00000"/>
  </numFmts>
  <fonts count="7" x14ac:knownFonts="1">
    <font>
      <sz val="10"/>
      <name val="Arial"/>
    </font>
    <font>
      <sz val="2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0" fontId="0" fillId="3" borderId="0" xfId="0" applyFill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8" fontId="0" fillId="0" borderId="1" xfId="0" applyNumberFormat="1" applyBorder="1" applyAlignment="1">
      <alignment horizontal="right"/>
    </xf>
    <xf numFmtId="8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167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1" fontId="0" fillId="0" borderId="0" xfId="0" applyNumberFormat="1" applyAlignment="1">
      <alignment horizontal="left"/>
    </xf>
    <xf numFmtId="49" fontId="0" fillId="0" borderId="0" xfId="0" applyNumberFormat="1"/>
    <xf numFmtId="165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right"/>
    </xf>
    <xf numFmtId="8" fontId="2" fillId="4" borderId="0" xfId="0" applyNumberFormat="1" applyFont="1" applyFill="1"/>
    <xf numFmtId="0" fontId="2" fillId="4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164" fontId="2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Size of Job Risk Factor</a:t>
            </a:r>
          </a:p>
        </c:rich>
      </c:tx>
      <c:layout>
        <c:manualLayout>
          <c:xMode val="edge"/>
          <c:yMode val="edge"/>
          <c:x val="0.30722891566265059"/>
          <c:y val="3.7037158818519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81927710843373"/>
          <c:y val="0.19528683740674127"/>
          <c:w val="0.75301204819277112"/>
          <c:h val="0.42761083363200242"/>
        </c:manualLayout>
      </c:layout>
      <c:lineChart>
        <c:grouping val="standard"/>
        <c:varyColors val="0"/>
        <c:ser>
          <c:idx val="0"/>
          <c:order val="0"/>
          <c:tx>
            <c:strRef>
              <c:f>'Math Sheet'!$M$36</c:f>
              <c:strCache>
                <c:ptCount val="1"/>
                <c:pt idx="0">
                  <c:v>Risk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19-4679-9FC1-64F09FAFA5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19-4679-9FC1-64F09FAFA586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50903614457831325"/>
                  <c:y val="0.18518579409259947"/>
                </c:manualLayout>
              </c:layout>
              <c:tx>
                <c:rich>
                  <a:bodyPr/>
                  <a:lstStyle/>
                  <a:p>
                    <a:r>
                      <a:t>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719-4679-9FC1-64F09FAFA586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6566265060240959"/>
                  <c:y val="0.34343547268082086"/>
                </c:manualLayout>
              </c:layout>
              <c:tx>
                <c:rich>
                  <a:bodyPr/>
                  <a:lstStyle/>
                  <a:p>
                    <a:r>
                      <a:t>F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719-4679-9FC1-64F09FAFA58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5602409638554213"/>
                  <c:y val="0.45117993469833328"/>
                </c:manualLayout>
              </c:layout>
              <c:tx>
                <c:rich>
                  <a:bodyPr/>
                  <a:lstStyle/>
                  <a:p>
                    <a:r>
                      <a:t>G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719-4679-9FC1-64F09FAFA5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19-4679-9FC1-64F09FAFA58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'Math Sheet'!$L$37:$L$42</c:f>
              <c:numCache>
                <c:formatCode>"$"#,##0.00_);[Red]\("$"#,##0.00\)</c:formatCode>
                <c:ptCount val="6"/>
                <c:pt idx="0">
                  <c:v>0</c:v>
                </c:pt>
                <c:pt idx="1">
                  <c:v>99999.99</c:v>
                </c:pt>
                <c:pt idx="2">
                  <c:v>100000</c:v>
                </c:pt>
                <c:pt idx="3">
                  <c:v>5000000</c:v>
                </c:pt>
                <c:pt idx="4">
                  <c:v>10000000</c:v>
                </c:pt>
                <c:pt idx="5">
                  <c:v>11000000</c:v>
                </c:pt>
              </c:numCache>
            </c:numRef>
          </c:cat>
          <c:val>
            <c:numRef>
              <c:f>'Math Sheet'!$M$37:$M$42</c:f>
              <c:numCache>
                <c:formatCode>General</c:formatCode>
                <c:ptCount val="6"/>
                <c:pt idx="0">
                  <c:v>0.35</c:v>
                </c:pt>
                <c:pt idx="1">
                  <c:v>0.35</c:v>
                </c:pt>
                <c:pt idx="2">
                  <c:v>0.34</c:v>
                </c:pt>
                <c:pt idx="3">
                  <c:v>0.21</c:v>
                </c:pt>
                <c:pt idx="4">
                  <c:v>0.17</c:v>
                </c:pt>
                <c:pt idx="5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19-4679-9FC1-64F09FAFA5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717952"/>
        <c:axId val="110889216"/>
      </c:lineChart>
      <c:catAx>
        <c:axId val="11071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Total Agreement Cost</a:t>
                </a:r>
              </a:p>
            </c:rich>
          </c:tx>
          <c:layout>
            <c:manualLayout>
              <c:xMode val="edge"/>
              <c:yMode val="edge"/>
              <c:x val="0.39156626506024095"/>
              <c:y val="0.87879076833033565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.00_);[Red]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8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8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Risk</a:t>
                </a:r>
              </a:p>
            </c:rich>
          </c:tx>
          <c:layout>
            <c:manualLayout>
              <c:xMode val="edge"/>
              <c:yMode val="edge"/>
              <c:x val="4.8192771084337352E-2"/>
              <c:y val="0.3602705448710571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717952"/>
        <c:crosses val="autoZero"/>
        <c:crossBetween val="between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Sub-consulting Risk Factor</a:t>
            </a:r>
          </a:p>
        </c:rich>
      </c:tx>
      <c:layout>
        <c:manualLayout>
          <c:xMode val="edge"/>
          <c:yMode val="edge"/>
          <c:x val="0.18627510427869778"/>
          <c:y val="3.87931850947625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222293142020086"/>
          <c:y val="0.25000052616624746"/>
          <c:w val="0.73202847997242637"/>
          <c:h val="0.47844928283540467"/>
        </c:manualLayout>
      </c:layout>
      <c:lineChart>
        <c:grouping val="standard"/>
        <c:varyColors val="0"/>
        <c:ser>
          <c:idx val="0"/>
          <c:order val="0"/>
          <c:tx>
            <c:strRef>
              <c:f>'Math Sheet'!$M$13</c:f>
              <c:strCache>
                <c:ptCount val="1"/>
                <c:pt idx="0">
                  <c:v>Risk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29411858570320704"/>
                  <c:y val="0.46982857503656855"/>
                </c:manualLayout>
              </c:layout>
              <c:tx>
                <c:rich>
                  <a:bodyPr/>
                  <a:lstStyle/>
                  <a:p>
                    <a:r>
                      <a:t>A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E06-439D-B681-64D88299EA9B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54902135997931978"/>
                  <c:y val="0.23275911056857523"/>
                </c:manualLayout>
              </c:layout>
              <c:tx>
                <c:rich>
                  <a:bodyPr/>
                  <a:lstStyle/>
                  <a:p>
                    <a:r>
                      <a:t>B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E06-439D-B681-64D88299EA9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06-439D-B681-64D88299EA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'Math Sheet'!$L$14:$L$16</c:f>
              <c:numCache>
                <c:formatCode>General</c:formatCode>
                <c:ptCount val="3"/>
                <c:pt idx="0">
                  <c:v>0</c:v>
                </c:pt>
                <c:pt idx="1">
                  <c:v>40</c:v>
                </c:pt>
                <c:pt idx="2">
                  <c:v>100</c:v>
                </c:pt>
              </c:numCache>
            </c:numRef>
          </c:cat>
          <c:val>
            <c:numRef>
              <c:f>'Math Sheet'!$M$14:$M$16</c:f>
              <c:numCache>
                <c:formatCode>General</c:formatCode>
                <c:ptCount val="3"/>
                <c:pt idx="0">
                  <c:v>0.17</c:v>
                </c:pt>
                <c:pt idx="1">
                  <c:v>0.35</c:v>
                </c:pt>
                <c:pt idx="2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06-439D-B681-64D88299EA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908928"/>
        <c:axId val="111018752"/>
      </c:lineChart>
      <c:catAx>
        <c:axId val="11090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Percent Sub-consulting</a:t>
                </a:r>
              </a:p>
            </c:rich>
          </c:tx>
          <c:layout>
            <c:manualLayout>
              <c:xMode val="edge"/>
              <c:yMode val="edge"/>
              <c:x val="0.37255020855739557"/>
              <c:y val="0.84482936428593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1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1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Risk</a:t>
                </a:r>
              </a:p>
            </c:rich>
          </c:tx>
          <c:layout>
            <c:manualLayout>
              <c:xMode val="edge"/>
              <c:yMode val="edge"/>
              <c:x val="5.228774856945903E-2"/>
              <c:y val="0.4267250360423879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908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Period of Performance Risk Factor</a:t>
            </a:r>
          </a:p>
        </c:rich>
      </c:tx>
      <c:layout>
        <c:manualLayout>
          <c:xMode val="edge"/>
          <c:yMode val="edge"/>
          <c:x val="0.18627510427869778"/>
          <c:y val="3.94738532837054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222293142020086"/>
          <c:y val="0.24122910340042233"/>
          <c:w val="0.73202847997242637"/>
          <c:h val="0.48245820680084467"/>
        </c:manualLayout>
      </c:layout>
      <c:lineChart>
        <c:grouping val="standard"/>
        <c:varyColors val="0"/>
        <c:ser>
          <c:idx val="0"/>
          <c:order val="0"/>
          <c:tx>
            <c:strRef>
              <c:f>'Math Sheet'!$M$21</c:f>
              <c:strCache>
                <c:ptCount val="1"/>
                <c:pt idx="0">
                  <c:v>Risk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91-4D78-9F48-441350D921CB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52941345426577269"/>
                  <c:y val="0.47368623940446564"/>
                </c:manualLayout>
              </c:layout>
              <c:tx>
                <c:rich>
                  <a:bodyPr/>
                  <a:lstStyle/>
                  <a:p>
                    <a:r>
                      <a:t>C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D91-4D78-9F48-441350D921CB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398895140469069"/>
                  <c:y val="0.23245713600404333"/>
                </c:manualLayout>
              </c:layout>
              <c:tx>
                <c:rich>
                  <a:bodyPr/>
                  <a:lstStyle/>
                  <a:p>
                    <a:r>
                      <a:t>D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D91-4D78-9F48-441350D921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91-4D78-9F48-441350D921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'Math Sheet'!$L$22:$L$25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24</c:v>
                </c:pt>
                <c:pt idx="3">
                  <c:v>25</c:v>
                </c:pt>
              </c:numCache>
            </c:numRef>
          </c:cat>
          <c:val>
            <c:numRef>
              <c:f>'Math Sheet'!$M$22:$M$25</c:f>
              <c:numCache>
                <c:formatCode>General</c:formatCode>
                <c:ptCount val="4"/>
                <c:pt idx="0">
                  <c:v>0.17</c:v>
                </c:pt>
                <c:pt idx="1">
                  <c:v>0.17</c:v>
                </c:pt>
                <c:pt idx="2">
                  <c:v>0.35</c:v>
                </c:pt>
                <c:pt idx="3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91-4D78-9F48-441350D92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43712"/>
        <c:axId val="111045632"/>
      </c:lineChart>
      <c:catAx>
        <c:axId val="11104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Period of Performance (Months)</a:t>
                </a:r>
              </a:p>
            </c:rich>
          </c:tx>
          <c:layout>
            <c:manualLayout>
              <c:xMode val="edge"/>
              <c:yMode val="edge"/>
              <c:x val="0.29085060141761582"/>
              <c:y val="0.84210887005238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4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45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Risk</a:t>
                </a:r>
              </a:p>
            </c:rich>
          </c:tx>
          <c:layout>
            <c:manualLayout>
              <c:xMode val="edge"/>
              <c:yMode val="edge"/>
              <c:x val="5.228774856945903E-2"/>
              <c:y val="0.421054435026191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043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33</xdr:row>
      <xdr:rowOff>142875</xdr:rowOff>
    </xdr:from>
    <xdr:to>
      <xdr:col>5</xdr:col>
      <xdr:colOff>200025</xdr:colOff>
      <xdr:row>51</xdr:row>
      <xdr:rowOff>19050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</xdr:row>
      <xdr:rowOff>38100</xdr:rowOff>
    </xdr:from>
    <xdr:to>
      <xdr:col>4</xdr:col>
      <xdr:colOff>514350</xdr:colOff>
      <xdr:row>16</xdr:row>
      <xdr:rowOff>76200</xdr:rowOff>
    </xdr:to>
    <xdr:graphicFrame macro="">
      <xdr:nvGraphicFramePr>
        <xdr:cNvPr id="5122" name="Chart 2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18</xdr:row>
      <xdr:rowOff>66675</xdr:rowOff>
    </xdr:from>
    <xdr:to>
      <xdr:col>4</xdr:col>
      <xdr:colOff>523875</xdr:colOff>
      <xdr:row>30</xdr:row>
      <xdr:rowOff>114300</xdr:rowOff>
    </xdr:to>
    <xdr:graphicFrame macro="">
      <xdr:nvGraphicFramePr>
        <xdr:cNvPr id="5123" name="Chart 3">
          <a:extLst>
            <a:ext uri="{FF2B5EF4-FFF2-40B4-BE49-F238E27FC236}">
              <a16:creationId xmlns:a16="http://schemas.microsoft.com/office/drawing/2014/main" id="{00000000-0008-0000-01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zoomScaleSheetLayoutView="100" workbookViewId="0">
      <selection activeCell="B14" sqref="B14"/>
    </sheetView>
  </sheetViews>
  <sheetFormatPr defaultRowHeight="12.75" x14ac:dyDescent="0.2"/>
  <cols>
    <col min="1" max="1" width="31.7109375" bestFit="1" customWidth="1"/>
    <col min="2" max="2" width="18.7109375" style="1" customWidth="1"/>
    <col min="3" max="4" width="10.7109375" style="1" customWidth="1"/>
    <col min="7" max="7" width="9.140625" style="1"/>
  </cols>
  <sheetData>
    <row r="1" spans="1:4" ht="25.5" x14ac:dyDescent="0.35">
      <c r="A1" s="43" t="s">
        <v>0</v>
      </c>
      <c r="B1" s="43"/>
      <c r="C1" s="43"/>
      <c r="D1" s="43"/>
    </row>
    <row r="2" spans="1:4" ht="15" x14ac:dyDescent="0.2">
      <c r="A2" s="4" t="s">
        <v>1</v>
      </c>
      <c r="B2" s="5" t="s">
        <v>2</v>
      </c>
      <c r="C2" s="5" t="s">
        <v>3</v>
      </c>
      <c r="D2" s="5" t="s">
        <v>4</v>
      </c>
    </row>
    <row r="3" spans="1:4" ht="15" x14ac:dyDescent="0.2">
      <c r="A3" s="2" t="s">
        <v>5</v>
      </c>
      <c r="B3" s="3">
        <v>25</v>
      </c>
      <c r="C3" s="40">
        <v>0</v>
      </c>
      <c r="D3" s="9">
        <f t="shared" ref="D3:D8" si="0">C3*B3</f>
        <v>0</v>
      </c>
    </row>
    <row r="4" spans="1:4" ht="15" x14ac:dyDescent="0.2">
      <c r="A4" s="2" t="s">
        <v>6</v>
      </c>
      <c r="B4" s="3">
        <v>20</v>
      </c>
      <c r="C4" s="40">
        <v>0</v>
      </c>
      <c r="D4" s="9">
        <f t="shared" si="0"/>
        <v>0</v>
      </c>
    </row>
    <row r="5" spans="1:4" ht="15" x14ac:dyDescent="0.2">
      <c r="A5" s="2" t="s">
        <v>7</v>
      </c>
      <c r="B5" s="3">
        <v>15</v>
      </c>
      <c r="C5" s="9">
        <f>B17</f>
        <v>0.35</v>
      </c>
      <c r="D5" s="9">
        <f t="shared" si="0"/>
        <v>5.25</v>
      </c>
    </row>
    <row r="6" spans="1:4" ht="15" x14ac:dyDescent="0.2">
      <c r="A6" s="2" t="s">
        <v>8</v>
      </c>
      <c r="B6" s="3">
        <v>15</v>
      </c>
      <c r="C6" s="9">
        <f>B18</f>
        <v>0.17</v>
      </c>
      <c r="D6" s="9">
        <f t="shared" si="0"/>
        <v>2.5500000000000003</v>
      </c>
    </row>
    <row r="7" spans="1:4" ht="15" x14ac:dyDescent="0.2">
      <c r="A7" s="2" t="s">
        <v>9</v>
      </c>
      <c r="B7" s="3">
        <v>15</v>
      </c>
      <c r="C7" s="40">
        <v>0</v>
      </c>
      <c r="D7" s="9">
        <f t="shared" si="0"/>
        <v>0</v>
      </c>
    </row>
    <row r="8" spans="1:4" ht="15" x14ac:dyDescent="0.2">
      <c r="A8" s="2" t="s">
        <v>10</v>
      </c>
      <c r="B8" s="3">
        <v>10</v>
      </c>
      <c r="C8" s="9" t="e">
        <f>B19</f>
        <v>#DIV/0!</v>
      </c>
      <c r="D8" s="9" t="e">
        <f t="shared" si="0"/>
        <v>#DIV/0!</v>
      </c>
    </row>
    <row r="9" spans="1:4" ht="15" x14ac:dyDescent="0.2">
      <c r="A9" s="4" t="s">
        <v>11</v>
      </c>
      <c r="B9" s="5"/>
      <c r="C9" s="5"/>
      <c r="D9" s="35" t="e">
        <f>SUM(D3:D8)</f>
        <v>#DIV/0!</v>
      </c>
    </row>
    <row r="11" spans="1:4" ht="15" x14ac:dyDescent="0.2">
      <c r="A11" s="7" t="s">
        <v>12</v>
      </c>
      <c r="B11" s="37">
        <v>0</v>
      </c>
      <c r="C11" s="41"/>
      <c r="D11" s="41"/>
    </row>
    <row r="12" spans="1:4" ht="15" x14ac:dyDescent="0.2">
      <c r="A12" s="8" t="s">
        <v>13</v>
      </c>
      <c r="B12" s="37">
        <v>0</v>
      </c>
      <c r="C12" s="41"/>
      <c r="D12" s="41"/>
    </row>
    <row r="13" spans="1:4" ht="15" x14ac:dyDescent="0.2">
      <c r="A13" s="8" t="s">
        <v>14</v>
      </c>
      <c r="B13" s="34" t="e">
        <f>B12/B11</f>
        <v>#DIV/0!</v>
      </c>
      <c r="C13" s="41"/>
      <c r="D13" s="41"/>
    </row>
    <row r="14" spans="1:4" ht="15" x14ac:dyDescent="0.2">
      <c r="A14" s="8" t="s">
        <v>15</v>
      </c>
      <c r="B14" s="38">
        <v>0</v>
      </c>
      <c r="C14" s="41"/>
      <c r="D14" s="41"/>
    </row>
    <row r="16" spans="1:4" ht="15.75" x14ac:dyDescent="0.25">
      <c r="A16" s="36" t="s">
        <v>16</v>
      </c>
      <c r="B16" s="41"/>
      <c r="C16" s="41"/>
      <c r="D16" s="41"/>
    </row>
    <row r="17" spans="1:2" ht="15" x14ac:dyDescent="0.2">
      <c r="A17" s="8" t="s">
        <v>17</v>
      </c>
      <c r="B17" s="33">
        <f>IF(B11&lt;=100000,0.35,IF(B11&lt;=5000000,B11*(-0.00000002653)+0.34265,IF(B11&lt;10000000,B11*(-0.000000008)+0.25,0.17)))</f>
        <v>0.35</v>
      </c>
    </row>
    <row r="18" spans="1:2" ht="15" x14ac:dyDescent="0.2">
      <c r="A18" s="8" t="s">
        <v>18</v>
      </c>
      <c r="B18" s="33">
        <f>IF(B14&lt;=2,0.17,IF(B14&lt;24,B14*0.0082+0.154,0.35))</f>
        <v>0.17</v>
      </c>
    </row>
    <row r="19" spans="1:2" ht="15" x14ac:dyDescent="0.2">
      <c r="A19" s="8" t="s">
        <v>19</v>
      </c>
      <c r="B19" s="33" t="e">
        <f>IF(B13&lt;0.4,B13*0.45+0.17,0.35)</f>
        <v>#DIV/0!</v>
      </c>
    </row>
    <row r="21" spans="1:2" ht="15.75" x14ac:dyDescent="0.25">
      <c r="A21" s="39" t="s">
        <v>20</v>
      </c>
      <c r="B21" s="41"/>
    </row>
    <row r="22" spans="1:2" ht="6" customHeight="1" x14ac:dyDescent="0.2">
      <c r="A22" s="42"/>
      <c r="B22" s="41"/>
    </row>
    <row r="23" spans="1:2" ht="12.75" customHeight="1" x14ac:dyDescent="0.2">
      <c r="A23" s="42" t="s">
        <v>21</v>
      </c>
      <c r="B23" s="41"/>
    </row>
    <row r="24" spans="1:2" ht="12.75" customHeight="1" x14ac:dyDescent="0.2">
      <c r="A24" s="42" t="s">
        <v>22</v>
      </c>
      <c r="B24" s="41"/>
    </row>
    <row r="25" spans="1:2" ht="12.75" customHeight="1" x14ac:dyDescent="0.2">
      <c r="A25" s="42" t="s">
        <v>23</v>
      </c>
      <c r="B25" s="41"/>
    </row>
    <row r="26" spans="1:2" ht="12.75" customHeight="1" x14ac:dyDescent="0.2">
      <c r="A26" s="42" t="s">
        <v>24</v>
      </c>
      <c r="B26" s="41"/>
    </row>
  </sheetData>
  <mergeCells count="1">
    <mergeCell ref="A1:D1"/>
  </mergeCells>
  <phoneticPr fontId="0" type="noConversion"/>
  <printOptions horizontalCentered="1"/>
  <pageMargins left="0.75" right="0.75" top="2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53"/>
  <sheetViews>
    <sheetView workbookViewId="0">
      <selection activeCell="H37" sqref="H37"/>
    </sheetView>
  </sheetViews>
  <sheetFormatPr defaultRowHeight="12.75" x14ac:dyDescent="0.2"/>
  <cols>
    <col min="8" max="8" width="13.28515625" bestFit="1" customWidth="1"/>
    <col min="10" max="10" width="10.42578125" bestFit="1" customWidth="1"/>
    <col min="11" max="11" width="2" customWidth="1"/>
    <col min="12" max="12" width="20.5703125" bestFit="1" customWidth="1"/>
    <col min="13" max="13" width="12.28515625" customWidth="1"/>
  </cols>
  <sheetData>
    <row r="3" spans="1:13" ht="8.4499999999999993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42"/>
      <c r="L3" s="42"/>
      <c r="M3" s="42"/>
    </row>
    <row r="4" spans="1:13" ht="13.5" thickBo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13.5" thickTop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6" t="s">
        <v>25</v>
      </c>
      <c r="M5" s="47"/>
    </row>
    <row r="6" spans="1:13" ht="12.75" customHeight="1" x14ac:dyDescent="0.2">
      <c r="A6" s="42"/>
      <c r="B6" s="42"/>
      <c r="C6" s="42"/>
      <c r="D6" s="42"/>
      <c r="E6" s="42"/>
      <c r="F6" s="42"/>
      <c r="G6" s="10" t="s">
        <v>26</v>
      </c>
      <c r="H6" s="42"/>
      <c r="I6" s="6"/>
      <c r="J6" s="42"/>
      <c r="K6" s="42"/>
      <c r="L6" s="13" t="s">
        <v>27</v>
      </c>
      <c r="M6" s="14" t="s">
        <v>28</v>
      </c>
    </row>
    <row r="7" spans="1:13" ht="12.75" customHeigh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13" t="s">
        <v>29</v>
      </c>
      <c r="M7" s="14" t="s">
        <v>30</v>
      </c>
    </row>
    <row r="8" spans="1:13" ht="13.5" thickBot="1" x14ac:dyDescent="0.25">
      <c r="A8" s="42"/>
      <c r="B8" s="42"/>
      <c r="C8" s="42"/>
      <c r="D8" s="42"/>
      <c r="E8" s="42"/>
      <c r="F8" s="42"/>
      <c r="G8" s="6" t="s">
        <v>29</v>
      </c>
      <c r="H8" s="10">
        <f>(M15-M14)/(L15-L14)</f>
        <v>4.4999999999999988E-3</v>
      </c>
      <c r="I8" s="42"/>
      <c r="J8" s="42"/>
      <c r="K8" s="42"/>
      <c r="L8" s="15" t="s">
        <v>31</v>
      </c>
      <c r="M8" s="16" t="s">
        <v>32</v>
      </c>
    </row>
    <row r="9" spans="1:13" ht="13.5" thickTop="1" x14ac:dyDescent="0.2">
      <c r="A9" s="42"/>
      <c r="B9" s="42"/>
      <c r="C9" s="42"/>
      <c r="D9" s="42"/>
      <c r="E9" s="42"/>
      <c r="F9" s="42"/>
      <c r="G9" s="6" t="s">
        <v>31</v>
      </c>
      <c r="H9" s="10">
        <f>M15-H8*L15</f>
        <v>0.17000000000000004</v>
      </c>
      <c r="I9" s="42"/>
      <c r="J9" s="42"/>
      <c r="K9" s="42"/>
      <c r="L9" s="42"/>
      <c r="M9" s="42"/>
    </row>
    <row r="10" spans="1:13" x14ac:dyDescent="0.2">
      <c r="A10" s="42"/>
      <c r="B10" s="42"/>
      <c r="C10" s="42"/>
      <c r="D10" s="42"/>
      <c r="E10" s="42"/>
      <c r="F10" s="42"/>
      <c r="G10" s="6" t="s">
        <v>27</v>
      </c>
      <c r="H10" s="10" t="s">
        <v>33</v>
      </c>
      <c r="I10" s="42"/>
      <c r="J10" s="42"/>
      <c r="K10" s="42"/>
      <c r="L10" s="42"/>
      <c r="M10" s="42"/>
    </row>
    <row r="11" spans="1:13" ht="13.5" thickBot="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ht="13.5" thickTop="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8" t="s">
        <v>34</v>
      </c>
      <c r="M12" s="47"/>
    </row>
    <row r="13" spans="1:13" x14ac:dyDescent="0.2">
      <c r="A13" s="42"/>
      <c r="B13" s="42"/>
      <c r="C13" s="42"/>
      <c r="D13" s="42"/>
      <c r="E13" s="42"/>
      <c r="F13" s="44" t="s">
        <v>35</v>
      </c>
      <c r="G13" s="44"/>
      <c r="H13" s="44"/>
      <c r="I13" s="44"/>
      <c r="J13" s="42"/>
      <c r="K13" s="42"/>
      <c r="L13" s="26" t="s">
        <v>36</v>
      </c>
      <c r="M13" s="22" t="s">
        <v>37</v>
      </c>
    </row>
    <row r="14" spans="1:13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21">
        <v>0</v>
      </c>
      <c r="M14" s="22">
        <v>0.17</v>
      </c>
    </row>
    <row r="15" spans="1:13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21">
        <v>40</v>
      </c>
      <c r="M15" s="22">
        <v>0.35</v>
      </c>
    </row>
    <row r="16" spans="1:13" ht="13.5" thickBo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27">
        <v>100</v>
      </c>
      <c r="M16" s="25">
        <v>0.35</v>
      </c>
    </row>
    <row r="17" spans="1:13" ht="13.5" thickTop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3" ht="8.4499999999999993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42"/>
      <c r="L18" s="42"/>
      <c r="M18" s="42"/>
    </row>
    <row r="19" spans="1:13" ht="13.5" thickBot="1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1:13" ht="13.5" thickTop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8" t="s">
        <v>34</v>
      </c>
      <c r="M20" s="47"/>
    </row>
    <row r="21" spans="1:13" ht="15" x14ac:dyDescent="0.2">
      <c r="A21" s="42"/>
      <c r="B21" s="42"/>
      <c r="C21" s="42"/>
      <c r="D21" s="42"/>
      <c r="E21" s="42"/>
      <c r="F21" s="44" t="s">
        <v>38</v>
      </c>
      <c r="G21" s="44"/>
      <c r="H21" s="44"/>
      <c r="I21" s="44"/>
      <c r="J21" s="45"/>
      <c r="K21" s="42"/>
      <c r="L21" s="17" t="s">
        <v>39</v>
      </c>
      <c r="M21" s="18" t="s">
        <v>37</v>
      </c>
    </row>
    <row r="22" spans="1:13" ht="1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17">
        <v>1</v>
      </c>
      <c r="M22" s="18">
        <v>0.17</v>
      </c>
    </row>
    <row r="23" spans="1:13" ht="15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17">
        <v>2</v>
      </c>
      <c r="M23" s="18">
        <v>0.17</v>
      </c>
    </row>
    <row r="24" spans="1:13" ht="15" x14ac:dyDescent="0.2">
      <c r="A24" s="42"/>
      <c r="B24" s="42"/>
      <c r="C24" s="42"/>
      <c r="D24" s="42"/>
      <c r="E24" s="42"/>
      <c r="F24" s="42"/>
      <c r="G24" s="10" t="s">
        <v>40</v>
      </c>
      <c r="H24" s="42"/>
      <c r="I24" s="42"/>
      <c r="J24" s="42"/>
      <c r="K24" s="42"/>
      <c r="L24" s="17">
        <v>24</v>
      </c>
      <c r="M24" s="18">
        <v>0.35</v>
      </c>
    </row>
    <row r="25" spans="1:13" ht="15.75" thickBo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19">
        <v>25</v>
      </c>
      <c r="M25" s="20">
        <v>0.35</v>
      </c>
    </row>
    <row r="26" spans="1:13" ht="13.5" thickTop="1" x14ac:dyDescent="0.2">
      <c r="A26" s="42"/>
      <c r="B26" s="42"/>
      <c r="C26" s="42"/>
      <c r="D26" s="42"/>
      <c r="E26" s="42"/>
      <c r="F26" s="42"/>
      <c r="G26" s="6" t="s">
        <v>29</v>
      </c>
      <c r="H26" s="11">
        <f>(M24-M23)/(L24-L23)</f>
        <v>8.1818181818181807E-3</v>
      </c>
      <c r="I26" s="42"/>
      <c r="J26" s="42"/>
      <c r="K26" s="42"/>
      <c r="L26" s="42"/>
      <c r="M26" s="42"/>
    </row>
    <row r="27" spans="1:13" x14ac:dyDescent="0.2">
      <c r="A27" s="42"/>
      <c r="B27" s="42"/>
      <c r="C27" s="42"/>
      <c r="D27" s="42"/>
      <c r="E27" s="42"/>
      <c r="F27" s="42"/>
      <c r="G27" s="6" t="s">
        <v>31</v>
      </c>
      <c r="H27" s="11">
        <f>M23-H26*L23</f>
        <v>0.15363636363636365</v>
      </c>
      <c r="I27" s="42"/>
      <c r="J27" s="42"/>
      <c r="K27" s="42"/>
      <c r="L27" s="42"/>
      <c r="M27" s="42"/>
    </row>
    <row r="28" spans="1:13" x14ac:dyDescent="0.2">
      <c r="A28" s="42"/>
      <c r="B28" s="42"/>
      <c r="C28" s="42"/>
      <c r="D28" s="42"/>
      <c r="E28" s="42"/>
      <c r="F28" s="42"/>
      <c r="G28" s="6" t="s">
        <v>27</v>
      </c>
      <c r="H28" s="10" t="s">
        <v>41</v>
      </c>
      <c r="I28" s="42"/>
      <c r="J28" s="42"/>
      <c r="K28" s="42"/>
      <c r="L28" s="42"/>
      <c r="M28" s="42"/>
    </row>
    <row r="31" spans="1:13" x14ac:dyDescent="0.2">
      <c r="A31" s="42"/>
      <c r="B31" s="42"/>
      <c r="C31" s="42"/>
      <c r="D31" s="42"/>
      <c r="E31" s="42"/>
      <c r="F31" s="44" t="s">
        <v>42</v>
      </c>
      <c r="G31" s="45"/>
      <c r="H31" s="45"/>
      <c r="I31" s="45"/>
      <c r="J31" s="45"/>
      <c r="K31" s="42"/>
      <c r="L31" s="42"/>
      <c r="M31" s="42"/>
    </row>
    <row r="33" spans="1:13" ht="8.4499999999999993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42"/>
      <c r="L33" s="42"/>
      <c r="M33" s="42"/>
    </row>
    <row r="34" spans="1:13" ht="13.5" thickBot="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spans="1:13" ht="13.5" thickTop="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8" t="s">
        <v>34</v>
      </c>
      <c r="M35" s="47"/>
    </row>
    <row r="36" spans="1:13" x14ac:dyDescent="0.2">
      <c r="A36" s="42"/>
      <c r="B36" s="42"/>
      <c r="C36" s="42"/>
      <c r="D36" s="42"/>
      <c r="E36" s="42"/>
      <c r="F36" s="44" t="s">
        <v>43</v>
      </c>
      <c r="G36" s="44"/>
      <c r="H36" s="44"/>
      <c r="I36" s="44"/>
      <c r="J36" s="45"/>
      <c r="K36" s="42"/>
      <c r="L36" s="21" t="s">
        <v>44</v>
      </c>
      <c r="M36" s="22" t="s">
        <v>37</v>
      </c>
    </row>
    <row r="37" spans="1:13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23">
        <v>0</v>
      </c>
      <c r="M37" s="22">
        <v>0.35</v>
      </c>
    </row>
    <row r="38" spans="1:13" x14ac:dyDescent="0.2">
      <c r="A38" s="42"/>
      <c r="B38" s="42"/>
      <c r="C38" s="42"/>
      <c r="D38" s="42"/>
      <c r="E38" s="42"/>
      <c r="F38" s="42"/>
      <c r="G38" s="10" t="s">
        <v>45</v>
      </c>
      <c r="H38" s="42"/>
      <c r="I38" s="42"/>
      <c r="J38" s="42"/>
      <c r="K38" s="42"/>
      <c r="L38" s="23">
        <v>99999.99</v>
      </c>
      <c r="M38" s="22">
        <v>0.35</v>
      </c>
    </row>
    <row r="39" spans="1:13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23">
        <v>100000</v>
      </c>
      <c r="M39" s="22">
        <v>0.34</v>
      </c>
    </row>
    <row r="40" spans="1:13" x14ac:dyDescent="0.2">
      <c r="A40" s="42"/>
      <c r="B40" s="42"/>
      <c r="C40" s="42"/>
      <c r="D40" s="42"/>
      <c r="E40" s="42"/>
      <c r="F40" s="42"/>
      <c r="G40" s="6" t="s">
        <v>29</v>
      </c>
      <c r="H40" s="28">
        <f>(M40-M39)/(L40-L39)</f>
        <v>-2.6530612244897967E-8</v>
      </c>
      <c r="I40" s="42"/>
      <c r="J40" s="42"/>
      <c r="K40" s="42"/>
      <c r="L40" s="23">
        <v>5000000</v>
      </c>
      <c r="M40" s="22">
        <v>0.21</v>
      </c>
    </row>
    <row r="41" spans="1:13" x14ac:dyDescent="0.2">
      <c r="A41" s="42"/>
      <c r="B41" s="42"/>
      <c r="C41" s="42"/>
      <c r="D41" s="42"/>
      <c r="E41" s="42"/>
      <c r="F41" s="42"/>
      <c r="G41" s="6" t="s">
        <v>31</v>
      </c>
      <c r="H41" s="29">
        <f>M40-H40*L40</f>
        <v>0.3426530612244898</v>
      </c>
      <c r="I41" s="42"/>
      <c r="J41" s="42"/>
      <c r="K41" s="42"/>
      <c r="L41" s="23">
        <v>10000000</v>
      </c>
      <c r="M41" s="22">
        <v>0.17</v>
      </c>
    </row>
    <row r="42" spans="1:13" ht="13.5" thickBot="1" x14ac:dyDescent="0.25">
      <c r="A42" s="42"/>
      <c r="B42" s="42"/>
      <c r="C42" s="42"/>
      <c r="D42" s="42"/>
      <c r="E42" s="42"/>
      <c r="F42" s="42"/>
      <c r="G42" s="6" t="s">
        <v>27</v>
      </c>
      <c r="H42" s="30" t="s">
        <v>46</v>
      </c>
      <c r="I42" s="42"/>
      <c r="J42" s="42"/>
      <c r="K42" s="42"/>
      <c r="L42" s="24">
        <v>11000000</v>
      </c>
      <c r="M42" s="25">
        <v>0.17</v>
      </c>
    </row>
    <row r="43" spans="1:13" ht="13.5" thickTop="1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</row>
    <row r="44" spans="1:13" x14ac:dyDescent="0.2">
      <c r="A44" s="42"/>
      <c r="B44" s="42"/>
      <c r="C44" s="42"/>
      <c r="D44" s="42"/>
      <c r="E44" s="42"/>
      <c r="F44" s="42"/>
      <c r="G44" s="10" t="s">
        <v>47</v>
      </c>
      <c r="H44" s="42"/>
      <c r="I44" s="42"/>
      <c r="J44" s="42"/>
      <c r="K44" s="42"/>
      <c r="L44" s="42"/>
      <c r="M44" s="42"/>
    </row>
    <row r="46" spans="1:13" x14ac:dyDescent="0.2">
      <c r="A46" s="42"/>
      <c r="B46" s="42"/>
      <c r="C46" s="42"/>
      <c r="D46" s="42"/>
      <c r="E46" s="42"/>
      <c r="F46" s="42"/>
      <c r="G46" s="6" t="s">
        <v>29</v>
      </c>
      <c r="H46" s="31">
        <f>(M41-M40)/(L41-L40)</f>
        <v>-7.9999999999999955E-9</v>
      </c>
      <c r="I46" s="42"/>
      <c r="J46" s="42"/>
      <c r="K46" s="42"/>
      <c r="L46" s="42"/>
      <c r="M46" s="42"/>
    </row>
    <row r="47" spans="1:13" x14ac:dyDescent="0.2">
      <c r="A47" s="42"/>
      <c r="B47" s="42"/>
      <c r="C47" s="42"/>
      <c r="D47" s="42"/>
      <c r="E47" s="42"/>
      <c r="F47" s="42"/>
      <c r="G47" s="6" t="s">
        <v>31</v>
      </c>
      <c r="H47" s="29">
        <f>M40-H46*L40</f>
        <v>0.24999999999999997</v>
      </c>
      <c r="I47" s="42"/>
      <c r="J47" s="42"/>
      <c r="K47" s="42"/>
      <c r="L47" s="42"/>
      <c r="M47" s="42"/>
    </row>
    <row r="48" spans="1:13" x14ac:dyDescent="0.2">
      <c r="A48" s="42"/>
      <c r="B48" s="42"/>
      <c r="C48" s="42"/>
      <c r="D48" s="42"/>
      <c r="E48" s="42"/>
      <c r="F48" s="42"/>
      <c r="G48" s="6" t="s">
        <v>27</v>
      </c>
      <c r="H48" s="32" t="s">
        <v>48</v>
      </c>
      <c r="I48" s="42"/>
      <c r="J48" s="42"/>
      <c r="K48" s="42"/>
      <c r="L48" s="42"/>
      <c r="M48" s="42"/>
    </row>
    <row r="50" spans="1:10" x14ac:dyDescent="0.2">
      <c r="A50" s="42"/>
      <c r="B50" s="42"/>
      <c r="C50" s="42"/>
      <c r="D50" s="42"/>
      <c r="E50" s="42"/>
      <c r="F50" s="44" t="s">
        <v>49</v>
      </c>
      <c r="G50" s="44"/>
      <c r="H50" s="44"/>
      <c r="I50" s="44"/>
      <c r="J50" s="45"/>
    </row>
    <row r="53" spans="1:10" ht="8.4499999999999993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</row>
  </sheetData>
  <mergeCells count="9">
    <mergeCell ref="F50:J50"/>
    <mergeCell ref="L5:M5"/>
    <mergeCell ref="F13:I13"/>
    <mergeCell ref="F21:J21"/>
    <mergeCell ref="F31:J31"/>
    <mergeCell ref="L12:M12"/>
    <mergeCell ref="L20:M20"/>
    <mergeCell ref="L35:M35"/>
    <mergeCell ref="F36:J36"/>
  </mergeCells>
  <phoneticPr fontId="0" type="noConversion"/>
  <printOptions horizontalCentered="1"/>
  <pageMargins left="0.5" right="0.5" top="0.5" bottom="0.5" header="0.5" footer="0.5"/>
  <pageSetup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Weighted Chart</vt:lpstr>
      <vt:lpstr>Math Sheet</vt:lpstr>
      <vt:lpstr>'Math Sheet'!Print_Area</vt:lpstr>
      <vt:lpstr>'Weighted Chart'!Print_Area</vt:lpstr>
    </vt:vector>
  </TitlesOfParts>
  <Manager/>
  <Company>WSDOT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Consultant Fee Calculation Spreadsheet</dc:title>
  <dc:subject>Consultant Fee Calculations</dc:subject>
  <dc:creator>WSDOT Consultant Services</dc:creator>
  <cp:keywords>Consultant Fee Calculation Spreadsheet</cp:keywords>
  <dc:description/>
  <cp:lastModifiedBy>Williams, Stephanie</cp:lastModifiedBy>
  <cp:revision/>
  <dcterms:created xsi:type="dcterms:W3CDTF">2002-04-17T20:47:01Z</dcterms:created>
  <dcterms:modified xsi:type="dcterms:W3CDTF">2022-07-13T21:07:07Z</dcterms:modified>
  <cp:category>Consultant Fee Calculation Spreadsheet </cp:category>
  <cp:contentStatus/>
</cp:coreProperties>
</file>